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4" r:id="rId1"/>
    <sheet name="2022" sheetId="1" r:id="rId2"/>
  </sheets>
  <calcPr calcId="145621"/>
</workbook>
</file>

<file path=xl/calcChain.xml><?xml version="1.0" encoding="utf-8"?>
<calcChain xmlns="http://schemas.openxmlformats.org/spreadsheetml/2006/main">
  <c r="D28" i="4" l="1"/>
  <c r="H28" i="4" s="1"/>
  <c r="D27" i="4"/>
  <c r="H27" i="4" s="1"/>
  <c r="F25" i="4"/>
  <c r="H25" i="4" s="1"/>
  <c r="I25" i="4" s="1"/>
  <c r="E25" i="4"/>
  <c r="G25" i="4" s="1"/>
  <c r="G23" i="4"/>
  <c r="D23" i="4"/>
  <c r="H23" i="4" s="1"/>
  <c r="I23" i="4" s="1"/>
  <c r="G22" i="4"/>
  <c r="F22" i="4"/>
  <c r="H22" i="4" s="1"/>
  <c r="I22" i="4" s="1"/>
  <c r="E22" i="4"/>
  <c r="H21" i="4"/>
  <c r="I21" i="4" s="1"/>
  <c r="G21" i="4"/>
  <c r="D21" i="4"/>
  <c r="H20" i="4"/>
  <c r="I20" i="4" s="1"/>
  <c r="G20" i="4"/>
  <c r="D20" i="4"/>
  <c r="H19" i="4"/>
  <c r="I19" i="4" s="1"/>
  <c r="G19" i="4"/>
  <c r="D19" i="4"/>
  <c r="H18" i="4"/>
  <c r="I18" i="4" s="1"/>
  <c r="G18" i="4"/>
  <c r="D18" i="4"/>
  <c r="H17" i="4"/>
  <c r="I17" i="4" s="1"/>
  <c r="G17" i="4"/>
  <c r="D17" i="4"/>
  <c r="R16" i="4"/>
  <c r="H16" i="4"/>
  <c r="D16" i="4"/>
  <c r="G16" i="4" s="1"/>
  <c r="H14" i="4"/>
  <c r="I14" i="4" s="1"/>
  <c r="F14" i="4"/>
  <c r="E14" i="4"/>
  <c r="G14" i="4" s="1"/>
  <c r="P12" i="4"/>
  <c r="D12" i="4"/>
  <c r="H12" i="4" s="1"/>
  <c r="D11" i="4"/>
  <c r="H11" i="4" s="1"/>
  <c r="P10" i="4"/>
  <c r="H10" i="4"/>
  <c r="I10" i="4" s="1"/>
  <c r="G10" i="4"/>
  <c r="D10" i="4"/>
  <c r="H9" i="4"/>
  <c r="I9" i="4" s="1"/>
  <c r="G9" i="4"/>
  <c r="D9" i="4"/>
  <c r="G8" i="4"/>
  <c r="G29" i="4" s="1"/>
  <c r="F8" i="4"/>
  <c r="H8" i="4" s="1"/>
  <c r="I8" i="4" s="1"/>
  <c r="E8" i="4"/>
  <c r="I16" i="4" l="1"/>
  <c r="I11" i="4"/>
  <c r="G12" i="4"/>
  <c r="I12" i="4" s="1"/>
  <c r="G11" i="4"/>
  <c r="G27" i="4"/>
  <c r="I27" i="4" s="1"/>
  <c r="G28" i="4"/>
  <c r="I28" i="4" s="1"/>
  <c r="H29" i="4"/>
  <c r="I29" i="4" s="1"/>
  <c r="D28" i="1"/>
  <c r="H28" i="1" s="1"/>
  <c r="D27" i="1"/>
  <c r="H27" i="1" s="1"/>
  <c r="F25" i="1"/>
  <c r="H25" i="1" s="1"/>
  <c r="E25" i="1"/>
  <c r="G25" i="1" s="1"/>
  <c r="D23" i="1"/>
  <c r="H23" i="1" s="1"/>
  <c r="F22" i="1"/>
  <c r="H22" i="1" s="1"/>
  <c r="E22" i="1"/>
  <c r="G22" i="1" s="1"/>
  <c r="G21" i="1"/>
  <c r="D21" i="1"/>
  <c r="H21" i="1" s="1"/>
  <c r="I21" i="1" s="1"/>
  <c r="G20" i="1"/>
  <c r="D20" i="1"/>
  <c r="H20" i="1" s="1"/>
  <c r="I20" i="1" s="1"/>
  <c r="G19" i="1"/>
  <c r="D19" i="1"/>
  <c r="H19" i="1" s="1"/>
  <c r="I19" i="1" s="1"/>
  <c r="G18" i="1"/>
  <c r="D18" i="1"/>
  <c r="H18" i="1" s="1"/>
  <c r="I18" i="1" s="1"/>
  <c r="G17" i="1"/>
  <c r="D17" i="1"/>
  <c r="H17" i="1" s="1"/>
  <c r="I17" i="1" s="1"/>
  <c r="R16" i="1"/>
  <c r="H16" i="1"/>
  <c r="D16" i="1"/>
  <c r="G16" i="1" s="1"/>
  <c r="H14" i="1"/>
  <c r="F14" i="1"/>
  <c r="E14" i="1"/>
  <c r="G14" i="1" s="1"/>
  <c r="P12" i="1"/>
  <c r="D12" i="1"/>
  <c r="H12" i="1" s="1"/>
  <c r="D11" i="1"/>
  <c r="H11" i="1" s="1"/>
  <c r="P10" i="1"/>
  <c r="G10" i="1"/>
  <c r="D10" i="1"/>
  <c r="H10" i="1" s="1"/>
  <c r="I10" i="1" s="1"/>
  <c r="G9" i="1"/>
  <c r="D9" i="1"/>
  <c r="H9" i="1" s="1"/>
  <c r="I9" i="1" s="1"/>
  <c r="G8" i="1"/>
  <c r="G29" i="1" s="1"/>
  <c r="F8" i="1"/>
  <c r="H8" i="1" s="1"/>
  <c r="E8" i="1"/>
  <c r="I16" i="1" l="1"/>
  <c r="I25" i="1"/>
  <c r="I22" i="1"/>
  <c r="H29" i="1"/>
  <c r="I29" i="1" s="1"/>
  <c r="I8" i="1"/>
  <c r="I12" i="1"/>
  <c r="I14" i="1"/>
  <c r="G11" i="1"/>
  <c r="I11" i="1" s="1"/>
  <c r="G12" i="1"/>
  <c r="G23" i="1"/>
  <c r="I23" i="1" s="1"/>
  <c r="G27" i="1"/>
  <c r="I27" i="1" s="1"/>
  <c r="G28" i="1"/>
  <c r="I28" i="1" s="1"/>
</calcChain>
</file>

<file path=xl/sharedStrings.xml><?xml version="1.0" encoding="utf-8"?>
<sst xmlns="http://schemas.openxmlformats.org/spreadsheetml/2006/main" count="249" uniqueCount="95">
  <si>
    <t xml:space="preserve">Отчет
по оценке качества финансового менеджмента главных администраторов бюджетных средств Александровского муниципального округа
</t>
  </si>
  <si>
    <t>Наименование главного администратора Дума Александровского муниципального округа</t>
  </si>
  <si>
    <t>Показатель</t>
  </si>
  <si>
    <t>Наименование показателя</t>
  </si>
  <si>
    <t>Значение показателя (факт)</t>
  </si>
  <si>
    <t>Отчетный период: 2022 год</t>
  </si>
  <si>
    <t xml:space="preserve">Уровень оценки
 показателя: 
хороший (80% и бо-лее), удовлетвори-тельны й (60-79%),
неудовлетворитель ный (до 60%)
</t>
  </si>
  <si>
    <t>Удельный вес показателя (%)</t>
  </si>
  <si>
    <t>количество балов</t>
  </si>
  <si>
    <t>оценка</t>
  </si>
  <si>
    <t>максимально возможное</t>
  </si>
  <si>
    <t>фактическое</t>
  </si>
  <si>
    <t>максимально возможная</t>
  </si>
  <si>
    <t>фактическая</t>
  </si>
  <si>
    <t>П</t>
  </si>
  <si>
    <t>Качество бюджетного планирования</t>
  </si>
  <si>
    <t>П1</t>
  </si>
  <si>
    <t>Своевременность представления  расходных обязательств главным администратором</t>
  </si>
  <si>
    <t>в срок</t>
  </si>
  <si>
    <t xml:space="preserve"> кол-во = </t>
  </si>
  <si>
    <t>П2</t>
  </si>
  <si>
    <t xml:space="preserve">Качество составления реестра расходных обязательств Александровского муниципального округа
</t>
  </si>
  <si>
    <t>П2=100%</t>
  </si>
  <si>
    <t xml:space="preserve">всего </t>
  </si>
  <si>
    <t xml:space="preserve">предоставленно в срок </t>
  </si>
  <si>
    <t>1/1*100</t>
  </si>
  <si>
    <t>П3</t>
  </si>
  <si>
    <t xml:space="preserve"> Качество планирования расходов: количество бюджетных заявок на изменение ассигнований, вносимых в связи с перераспределением годовых назначений в разрезе кодов видов расходов классификации расходов бюджета (за исключением вновь поступивших Уведомлений «О предоставлении субсидии, субвенции, иного межбюджетного трансферта, имеющего целевое назначение»)</t>
  </si>
  <si>
    <t>П3=2</t>
  </si>
  <si>
    <t xml:space="preserve"> кол-во = 2</t>
  </si>
  <si>
    <t>П4</t>
  </si>
  <si>
    <t xml:space="preserve">Своевременность и полнота информации, представленной главным администратором  для формирования расходов бюджета в соответствии  с  Планом подготовки проекта решения о бюджете Александровского муници-пального округа на очередной финансовый год и плановый период
</t>
  </si>
  <si>
    <t>П4=100%</t>
  </si>
  <si>
    <t>необход по расх=4  , по дох =</t>
  </si>
  <si>
    <t>предоставленно расх =4, по дох=</t>
  </si>
  <si>
    <t>(4+0)/(4+0)*100</t>
  </si>
  <si>
    <t>П5</t>
  </si>
  <si>
    <t xml:space="preserve">Своевременность приведения муниципальной программы, ответственным исполнителем которой является главный администратор ,
в соответствие с решением о  бюджете на соответствующий финансовый год и плановый период 
</t>
  </si>
  <si>
    <t>x</t>
  </si>
  <si>
    <t>в связи с отсуствием показателя распределяется равномерно по остальным показателям группы= 20/4=5</t>
  </si>
  <si>
    <t>И</t>
  </si>
  <si>
    <t>И1</t>
  </si>
  <si>
    <t>Уровень исполнения плана по доходам</t>
  </si>
  <si>
    <t>И1=100%</t>
  </si>
  <si>
    <t>в связи с отсуствием показателя распределяется равномерно по остальным показателям группы= 15/6=2,5</t>
  </si>
  <si>
    <t>И2</t>
  </si>
  <si>
    <t xml:space="preserve">Доля неисполненных главным администратором  на конец отчетного  периода бюджетных ассигнований
</t>
  </si>
  <si>
    <t>И2&lt;0%</t>
  </si>
  <si>
    <t>план =25843,3</t>
  </si>
  <si>
    <t>факт 25843,3</t>
  </si>
  <si>
    <t>(25843,3-25843,3)/25843,3*100=</t>
  </si>
  <si>
    <t>И3</t>
  </si>
  <si>
    <t xml:space="preserve">Наличие невыясненных  поступлений
</t>
  </si>
  <si>
    <t>И3=0</t>
  </si>
  <si>
    <t>нет</t>
  </si>
  <si>
    <t>И4</t>
  </si>
  <si>
    <t xml:space="preserve">Наличие просроченной кредиторской задолженности
</t>
  </si>
  <si>
    <t>И4=0</t>
  </si>
  <si>
    <t>И5</t>
  </si>
  <si>
    <t xml:space="preserve">Наличие просроченной дебиторской задолженности
</t>
  </si>
  <si>
    <t>И5=0</t>
  </si>
  <si>
    <t>И6</t>
  </si>
  <si>
    <t xml:space="preserve">Уровень контрактации расходов главного администратора
</t>
  </si>
  <si>
    <t>И6=100</t>
  </si>
  <si>
    <t>план =1090,6</t>
  </si>
  <si>
    <t>законтр=1090,6</t>
  </si>
  <si>
    <t>И7</t>
  </si>
  <si>
    <t>Отношение остатка не использованных целевых средств из бюджетов всех уровней,  полученных в отчетном финансовом году</t>
  </si>
  <si>
    <t>И7=0</t>
  </si>
  <si>
    <t>план =4839,1</t>
  </si>
  <si>
    <t>факт=4839,2</t>
  </si>
  <si>
    <t>О</t>
  </si>
  <si>
    <t>Отчетность</t>
  </si>
  <si>
    <t>О1</t>
  </si>
  <si>
    <t xml:space="preserve">Соблюдение установленных сроков представления  главным администратором  квартальной и 
годовой отчетности
</t>
  </si>
  <si>
    <t>О2</t>
  </si>
  <si>
    <t>Соблюдение сроков представления главным администратором мониторингов и отчетов о реализации муниципальных программ</t>
  </si>
  <si>
    <t>в связи с отсуствием показателя распределяется равномерно по остальным показателям группы= 50/1=50</t>
  </si>
  <si>
    <t>К</t>
  </si>
  <si>
    <t>Контроль</t>
  </si>
  <si>
    <t>К1</t>
  </si>
  <si>
    <t xml:space="preserve">Своевременность и полнота размещения подведомственными учреждениями сведений на сайте Российской Федерации для размещения информации о государственных (муниципальных) учреждениях https://bus.gov.ru/ в соответствии с порядком, утвержденным Министерством финансов Российской Федерации
</t>
  </si>
  <si>
    <t>ФЗ №86Н в связи с отсутствием показателя распределяется равномерно по остальным показателям группы= 35/2=17,5</t>
  </si>
  <si>
    <t>К2</t>
  </si>
  <si>
    <t xml:space="preserve">Качество организации внутреннего финансового аудита </t>
  </si>
  <si>
    <t>К2=1</t>
  </si>
  <si>
    <t>А=1</t>
  </si>
  <si>
    <t>К3</t>
  </si>
  <si>
    <t xml:space="preserve">Отсутствие фактов нарушения  законодательства в сфере закупок, установленных контролирующими  органами
</t>
  </si>
  <si>
    <t>К=0</t>
  </si>
  <si>
    <t>нарушений =0</t>
  </si>
  <si>
    <t>Итого</t>
  </si>
  <si>
    <t>-</t>
  </si>
  <si>
    <t>Отчетный период: 2023 год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</si>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</sst>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9" fontId="6" fillId="0" borderId="2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1" fontId="5" fillId="2" borderId="2" xfId="0" applyNumberFormat="1" applyFont="1" applyFill="1" applyBorder="1" applyAlignment="1">
      <alignment horizontal="center" vertical="center"/>
    </xf>
    <xf numFmtId="0" fontId="6" fillId="0" borderId="6" xfId="0" applyFont="1" applyBorder="1"/>
    <xf numFmtId="2" fontId="6" fillId="0" borderId="4" xfId="0" applyNumberFormat="1" applyFont="1" applyBorder="1" applyAlignment="1">
      <alignment horizontal="center" vertical="top" wrapText="1"/>
    </xf>
    <xf numFmtId="0" fontId="7" fillId="0" borderId="2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/>
    <xf numFmtId="0" fontId="0" fillId="0" borderId="6" xfId="0" applyBorder="1"/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5" fillId="2" borderId="2" xfId="0" applyFont="1" applyFill="1" applyBorder="1"/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/>
    <xf numFmtId="2" fontId="8" fillId="4" borderId="7" xfId="0" applyNumberFormat="1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5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2" fontId="11" fillId="4" borderId="7" xfId="0" applyNumberFormat="1" applyFont="1" applyFill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5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4" workbookViewId="0">
      <selection activeCell="F12" sqref="F12"/>
    </sheetView>
  </sheetViews>
  <sheetFormatPr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4.28515625" customWidth="1"/>
    <col min="11" max="14" width="11.42578125" hidden="1" customWidth="1"/>
    <col min="15" max="15" width="23.85546875" hidden="1" customWidth="1"/>
    <col min="16" max="21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4.28515625" customWidth="1"/>
    <col min="267" max="277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4.28515625" customWidth="1"/>
    <col min="523" max="533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4.28515625" customWidth="1"/>
    <col min="779" max="789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4.28515625" customWidth="1"/>
    <col min="1035" max="1045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4.28515625" customWidth="1"/>
    <col min="1291" max="1301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4.28515625" customWidth="1"/>
    <col min="1547" max="1557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4.28515625" customWidth="1"/>
    <col min="1803" max="1813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4.28515625" customWidth="1"/>
    <col min="2059" max="2069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4.28515625" customWidth="1"/>
    <col min="2315" max="2325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4.28515625" customWidth="1"/>
    <col min="2571" max="2581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4.28515625" customWidth="1"/>
    <col min="2827" max="2837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4.28515625" customWidth="1"/>
    <col min="3083" max="3093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4.28515625" customWidth="1"/>
    <col min="3339" max="3349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4.28515625" customWidth="1"/>
    <col min="3595" max="3605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4.28515625" customWidth="1"/>
    <col min="3851" max="3861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4.28515625" customWidth="1"/>
    <col min="4107" max="4117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4.28515625" customWidth="1"/>
    <col min="4363" max="4373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4.28515625" customWidth="1"/>
    <col min="4619" max="4629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4.28515625" customWidth="1"/>
    <col min="4875" max="4885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4.28515625" customWidth="1"/>
    <col min="5131" max="5141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4.28515625" customWidth="1"/>
    <col min="5387" max="5397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4.28515625" customWidth="1"/>
    <col min="5643" max="5653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4.28515625" customWidth="1"/>
    <col min="5899" max="5909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4.28515625" customWidth="1"/>
    <col min="6155" max="6165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4.28515625" customWidth="1"/>
    <col min="6411" max="6421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4.28515625" customWidth="1"/>
    <col min="6667" max="6677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4.28515625" customWidth="1"/>
    <col min="6923" max="6933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4.28515625" customWidth="1"/>
    <col min="7179" max="7189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4.28515625" customWidth="1"/>
    <col min="7435" max="7445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4.28515625" customWidth="1"/>
    <col min="7691" max="7701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4.28515625" customWidth="1"/>
    <col min="7947" max="7957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4.28515625" customWidth="1"/>
    <col min="8203" max="8213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4.28515625" customWidth="1"/>
    <col min="8459" max="8469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4.28515625" customWidth="1"/>
    <col min="8715" max="8725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4.28515625" customWidth="1"/>
    <col min="8971" max="8981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4.28515625" customWidth="1"/>
    <col min="9227" max="9237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4.28515625" customWidth="1"/>
    <col min="9483" max="9493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4.28515625" customWidth="1"/>
    <col min="9739" max="9749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4.28515625" customWidth="1"/>
    <col min="9995" max="10005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4.28515625" customWidth="1"/>
    <col min="10251" max="10261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4.28515625" customWidth="1"/>
    <col min="10507" max="10517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4.28515625" customWidth="1"/>
    <col min="10763" max="10773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4.28515625" customWidth="1"/>
    <col min="11019" max="11029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4.28515625" customWidth="1"/>
    <col min="11275" max="11285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4.28515625" customWidth="1"/>
    <col min="11531" max="11541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4.28515625" customWidth="1"/>
    <col min="11787" max="11797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4.28515625" customWidth="1"/>
    <col min="12043" max="12053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4.28515625" customWidth="1"/>
    <col min="12299" max="12309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4.28515625" customWidth="1"/>
    <col min="12555" max="12565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4.28515625" customWidth="1"/>
    <col min="12811" max="12821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4.28515625" customWidth="1"/>
    <col min="13067" max="13077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4.28515625" customWidth="1"/>
    <col min="13323" max="13333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4.28515625" customWidth="1"/>
    <col min="13579" max="13589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4.28515625" customWidth="1"/>
    <col min="13835" max="13845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4.28515625" customWidth="1"/>
    <col min="14091" max="14101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4.28515625" customWidth="1"/>
    <col min="14347" max="14357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4.28515625" customWidth="1"/>
    <col min="14603" max="14613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4.28515625" customWidth="1"/>
    <col min="14859" max="14869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4.28515625" customWidth="1"/>
    <col min="15115" max="15125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4.28515625" customWidth="1"/>
    <col min="15371" max="15381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4.28515625" customWidth="1"/>
    <col min="15627" max="15637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4.28515625" customWidth="1"/>
    <col min="15883" max="15893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4.28515625" customWidth="1"/>
    <col min="16139" max="16149" width="0" hidden="1" customWidth="1"/>
  </cols>
  <sheetData>
    <row r="1" spans="1:18" ht="18.75" x14ac:dyDescent="0.3">
      <c r="B1" s="83" t="s">
        <v>0</v>
      </c>
      <c r="C1" s="83"/>
      <c r="D1" s="84"/>
      <c r="E1" s="84"/>
      <c r="F1" s="84"/>
      <c r="G1" s="84"/>
      <c r="H1" s="84"/>
      <c r="I1" s="84"/>
    </row>
    <row r="2" spans="1:18" ht="18.75" x14ac:dyDescent="0.3">
      <c r="B2" s="85" t="s">
        <v>1</v>
      </c>
      <c r="C2" s="85"/>
      <c r="D2" s="86"/>
      <c r="E2" s="86"/>
      <c r="F2" s="86"/>
      <c r="G2" s="86"/>
      <c r="H2" s="86"/>
      <c r="I2" s="86"/>
    </row>
    <row r="4" spans="1:18" x14ac:dyDescent="0.25">
      <c r="A4" s="87" t="s">
        <v>2</v>
      </c>
      <c r="B4" s="87" t="s">
        <v>3</v>
      </c>
      <c r="C4" s="90" t="s">
        <v>4</v>
      </c>
      <c r="D4" s="93" t="s">
        <v>93</v>
      </c>
      <c r="E4" s="93"/>
      <c r="F4" s="93"/>
      <c r="G4" s="93"/>
      <c r="H4" s="93"/>
      <c r="I4" s="87" t="s">
        <v>6</v>
      </c>
    </row>
    <row r="5" spans="1:18" x14ac:dyDescent="0.25">
      <c r="A5" s="88"/>
      <c r="B5" s="88"/>
      <c r="C5" s="91"/>
      <c r="D5" s="88" t="s">
        <v>7</v>
      </c>
      <c r="E5" s="96" t="s">
        <v>8</v>
      </c>
      <c r="F5" s="97"/>
      <c r="G5" s="96" t="s">
        <v>9</v>
      </c>
      <c r="H5" s="97"/>
      <c r="I5" s="94"/>
    </row>
    <row r="6" spans="1:18" ht="42.75" x14ac:dyDescent="0.25">
      <c r="A6" s="89"/>
      <c r="B6" s="89"/>
      <c r="C6" s="92"/>
      <c r="D6" s="89"/>
      <c r="E6" s="73" t="s">
        <v>10</v>
      </c>
      <c r="F6" s="73" t="s">
        <v>11</v>
      </c>
      <c r="G6" s="73" t="s">
        <v>12</v>
      </c>
      <c r="H6" s="73" t="s">
        <v>13</v>
      </c>
      <c r="I6" s="95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18" ht="15.75" x14ac:dyDescent="0.25">
      <c r="A8" s="6" t="s">
        <v>14</v>
      </c>
      <c r="B8" s="7" t="s">
        <v>15</v>
      </c>
      <c r="C8" s="7"/>
      <c r="D8" s="6">
        <v>25</v>
      </c>
      <c r="E8" s="8">
        <f>(E9+E10+E11+E12)/4</f>
        <v>5</v>
      </c>
      <c r="F8" s="9">
        <f>(F9+F10+F11+F12)/4</f>
        <v>5</v>
      </c>
      <c r="G8" s="10">
        <f>E8*D8%</f>
        <v>1.25</v>
      </c>
      <c r="H8" s="10">
        <f>F8*D8%</f>
        <v>1.25</v>
      </c>
      <c r="I8" s="11">
        <f>H8/G8%</f>
        <v>100</v>
      </c>
    </row>
    <row r="9" spans="1:18" ht="47.25" x14ac:dyDescent="0.3">
      <c r="A9" s="12" t="s">
        <v>16</v>
      </c>
      <c r="B9" s="13" t="s">
        <v>17</v>
      </c>
      <c r="C9" s="14" t="s">
        <v>18</v>
      </c>
      <c r="D9" s="29">
        <f>20+5</f>
        <v>25</v>
      </c>
      <c r="E9" s="16">
        <v>5</v>
      </c>
      <c r="F9" s="79">
        <v>5</v>
      </c>
      <c r="G9" s="78">
        <f>E9*D9%</f>
        <v>1.25</v>
      </c>
      <c r="H9" s="19">
        <f t="shared" ref="H9:H28" si="0">F9*D9%</f>
        <v>1.25</v>
      </c>
      <c r="I9" s="20">
        <f t="shared" ref="I9:I28" si="1">H9/G9%</f>
        <v>100</v>
      </c>
      <c r="K9" s="21" t="s">
        <v>19</v>
      </c>
    </row>
    <row r="10" spans="1:18" ht="78.75" x14ac:dyDescent="0.25">
      <c r="A10" s="22" t="s">
        <v>20</v>
      </c>
      <c r="B10" s="23" t="s">
        <v>21</v>
      </c>
      <c r="C10" s="14" t="s">
        <v>22</v>
      </c>
      <c r="D10" s="29">
        <f>20+5</f>
        <v>25</v>
      </c>
      <c r="E10" s="16">
        <v>5</v>
      </c>
      <c r="F10" s="79">
        <v>5</v>
      </c>
      <c r="G10" s="78">
        <f>E10*D10%</f>
        <v>1.25</v>
      </c>
      <c r="H10" s="19">
        <f t="shared" si="0"/>
        <v>1.25</v>
      </c>
      <c r="I10" s="20">
        <f t="shared" si="1"/>
        <v>100</v>
      </c>
      <c r="K10" s="24" t="s">
        <v>23</v>
      </c>
      <c r="L10" s="24" t="s">
        <v>24</v>
      </c>
      <c r="M10" s="24"/>
      <c r="N10" s="24"/>
      <c r="O10" s="24" t="s">
        <v>25</v>
      </c>
      <c r="P10" s="24">
        <f>1/1*100</f>
        <v>100</v>
      </c>
    </row>
    <row r="11" spans="1:18" ht="173.25" x14ac:dyDescent="0.25">
      <c r="A11" s="22" t="s">
        <v>26</v>
      </c>
      <c r="B11" s="23" t="s">
        <v>27</v>
      </c>
      <c r="C11" s="22" t="s">
        <v>28</v>
      </c>
      <c r="D11" s="29">
        <f>20+5</f>
        <v>25</v>
      </c>
      <c r="E11" s="16">
        <v>5</v>
      </c>
      <c r="F11" s="79">
        <v>5</v>
      </c>
      <c r="G11" s="78">
        <f>E11*D11%</f>
        <v>1.25</v>
      </c>
      <c r="H11" s="19">
        <f t="shared" si="0"/>
        <v>1.25</v>
      </c>
      <c r="I11" s="20">
        <f t="shared" si="1"/>
        <v>100</v>
      </c>
      <c r="K11" s="24" t="s">
        <v>29</v>
      </c>
      <c r="L11" s="24"/>
      <c r="M11" s="24"/>
      <c r="N11" s="24"/>
      <c r="O11" s="24"/>
      <c r="P11" s="24"/>
    </row>
    <row r="12" spans="1:18" ht="141.75" x14ac:dyDescent="0.3">
      <c r="A12" s="22" t="s">
        <v>30</v>
      </c>
      <c r="B12" s="23" t="s">
        <v>31</v>
      </c>
      <c r="C12" s="22" t="s">
        <v>32</v>
      </c>
      <c r="D12" s="29">
        <f>20+5</f>
        <v>25</v>
      </c>
      <c r="E12" s="16">
        <v>5</v>
      </c>
      <c r="F12" s="79">
        <v>5</v>
      </c>
      <c r="G12" s="78">
        <f>E12*D12%</f>
        <v>1.25</v>
      </c>
      <c r="H12" s="19">
        <f t="shared" si="0"/>
        <v>1.25</v>
      </c>
      <c r="I12" s="20">
        <f t="shared" si="1"/>
        <v>100</v>
      </c>
      <c r="K12" s="80" t="s">
        <v>33</v>
      </c>
      <c r="L12" s="81"/>
      <c r="M12" s="80" t="s">
        <v>34</v>
      </c>
      <c r="N12" s="81"/>
      <c r="O12" s="25" t="s">
        <v>35</v>
      </c>
      <c r="P12" s="25">
        <f>(4+0)/4*100</f>
        <v>100</v>
      </c>
    </row>
    <row r="13" spans="1:18" ht="126" x14ac:dyDescent="0.3">
      <c r="A13" s="26" t="s">
        <v>36</v>
      </c>
      <c r="B13" s="27" t="s">
        <v>37</v>
      </c>
      <c r="C13" s="28" t="s">
        <v>38</v>
      </c>
      <c r="D13" s="29" t="s">
        <v>38</v>
      </c>
      <c r="E13" s="29" t="s">
        <v>38</v>
      </c>
      <c r="F13" s="28" t="s">
        <v>38</v>
      </c>
      <c r="G13" s="29" t="s">
        <v>38</v>
      </c>
      <c r="H13" s="28" t="s">
        <v>38</v>
      </c>
      <c r="I13" s="29" t="s">
        <v>38</v>
      </c>
      <c r="K13" s="30" t="s">
        <v>39</v>
      </c>
      <c r="L13" s="31"/>
      <c r="M13" s="31"/>
      <c r="N13" s="31"/>
      <c r="O13" s="31"/>
      <c r="P13" s="31"/>
    </row>
    <row r="14" spans="1:18" ht="15.75" x14ac:dyDescent="0.25">
      <c r="A14" s="6" t="s">
        <v>40</v>
      </c>
      <c r="B14" s="7"/>
      <c r="C14" s="7"/>
      <c r="D14" s="6">
        <v>45</v>
      </c>
      <c r="E14" s="10">
        <f>(E16+E17+E18+E19+E20+E21)/6</f>
        <v>5</v>
      </c>
      <c r="F14" s="9">
        <f>(F16+F17+F18+F19+F20+F21)/6</f>
        <v>5</v>
      </c>
      <c r="G14" s="10">
        <f>E14*D14%</f>
        <v>2.25</v>
      </c>
      <c r="H14" s="10">
        <f t="shared" si="0"/>
        <v>2.25</v>
      </c>
      <c r="I14" s="32">
        <f t="shared" si="1"/>
        <v>100</v>
      </c>
    </row>
    <row r="15" spans="1:18" ht="18.75" x14ac:dyDescent="0.3">
      <c r="A15" s="12" t="s">
        <v>41</v>
      </c>
      <c r="B15" s="33" t="s">
        <v>42</v>
      </c>
      <c r="C15" s="28" t="s">
        <v>43</v>
      </c>
      <c r="D15" s="29" t="s">
        <v>38</v>
      </c>
      <c r="E15" s="29" t="s">
        <v>38</v>
      </c>
      <c r="F15" s="34">
        <v>5</v>
      </c>
      <c r="G15" s="29" t="s">
        <v>38</v>
      </c>
      <c r="H15" s="28" t="s">
        <v>38</v>
      </c>
      <c r="I15" s="29" t="s">
        <v>38</v>
      </c>
      <c r="K15" s="35" t="s">
        <v>44</v>
      </c>
      <c r="L15" s="24"/>
      <c r="M15" s="24"/>
      <c r="N15" s="24"/>
      <c r="O15" s="24"/>
      <c r="P15" s="24"/>
    </row>
    <row r="16" spans="1:18" ht="63" x14ac:dyDescent="0.3">
      <c r="A16" s="22" t="s">
        <v>45</v>
      </c>
      <c r="B16" s="23" t="s">
        <v>46</v>
      </c>
      <c r="C16" s="26" t="s">
        <v>47</v>
      </c>
      <c r="D16" s="36">
        <f>15+2.5</f>
        <v>17.5</v>
      </c>
      <c r="E16" s="37">
        <v>5</v>
      </c>
      <c r="F16" s="34">
        <v>5</v>
      </c>
      <c r="G16" s="18">
        <f t="shared" ref="G16:G28" si="2">E16*D16%</f>
        <v>0.875</v>
      </c>
      <c r="H16" s="38">
        <f t="shared" si="0"/>
        <v>0.875</v>
      </c>
      <c r="I16" s="20">
        <f t="shared" si="1"/>
        <v>99.999999999999986</v>
      </c>
      <c r="K16" s="39" t="s">
        <v>48</v>
      </c>
      <c r="L16" s="40"/>
      <c r="M16" s="39" t="s">
        <v>49</v>
      </c>
      <c r="N16" s="40"/>
      <c r="O16" s="39" t="s">
        <v>50</v>
      </c>
      <c r="P16" s="40"/>
      <c r="R16" s="39">
        <f>(25843.3-25843.3)/25843.3*100</f>
        <v>0</v>
      </c>
    </row>
    <row r="17" spans="1:21" ht="32.25" x14ac:dyDescent="0.3">
      <c r="A17" s="22" t="s">
        <v>51</v>
      </c>
      <c r="B17" s="41" t="s">
        <v>52</v>
      </c>
      <c r="C17" s="42" t="s">
        <v>53</v>
      </c>
      <c r="D17" s="43">
        <f>10+2.5</f>
        <v>12.5</v>
      </c>
      <c r="E17" s="37">
        <v>5</v>
      </c>
      <c r="F17" s="34">
        <v>5</v>
      </c>
      <c r="G17" s="18">
        <f t="shared" si="2"/>
        <v>0.625</v>
      </c>
      <c r="H17" s="38">
        <f t="shared" si="0"/>
        <v>0.625</v>
      </c>
      <c r="I17" s="20">
        <f t="shared" si="1"/>
        <v>100</v>
      </c>
      <c r="K17" s="35" t="s">
        <v>54</v>
      </c>
    </row>
    <row r="18" spans="1:21" ht="48" x14ac:dyDescent="0.3">
      <c r="A18" s="22" t="s">
        <v>55</v>
      </c>
      <c r="B18" s="41" t="s">
        <v>56</v>
      </c>
      <c r="C18" s="42" t="s">
        <v>57</v>
      </c>
      <c r="D18" s="43">
        <f>15+2.5</f>
        <v>17.5</v>
      </c>
      <c r="E18" s="37">
        <v>5</v>
      </c>
      <c r="F18" s="34">
        <v>5</v>
      </c>
      <c r="G18" s="18">
        <f t="shared" si="2"/>
        <v>0.875</v>
      </c>
      <c r="H18" s="38">
        <f t="shared" si="0"/>
        <v>0.875</v>
      </c>
      <c r="I18" s="20">
        <f t="shared" si="1"/>
        <v>99.999999999999986</v>
      </c>
      <c r="K18" s="44" t="s">
        <v>54</v>
      </c>
    </row>
    <row r="19" spans="1:21" ht="48" x14ac:dyDescent="0.3">
      <c r="A19" s="22" t="s">
        <v>58</v>
      </c>
      <c r="B19" s="41" t="s">
        <v>59</v>
      </c>
      <c r="C19" s="42" t="s">
        <v>60</v>
      </c>
      <c r="D19" s="43">
        <f>15+2.5</f>
        <v>17.5</v>
      </c>
      <c r="E19" s="37">
        <v>5</v>
      </c>
      <c r="F19" s="34">
        <v>5</v>
      </c>
      <c r="G19" s="18">
        <f t="shared" si="2"/>
        <v>0.875</v>
      </c>
      <c r="H19" s="38">
        <f t="shared" si="0"/>
        <v>0.875</v>
      </c>
      <c r="I19" s="20">
        <f t="shared" si="1"/>
        <v>99.999999999999986</v>
      </c>
      <c r="K19" s="44" t="s">
        <v>54</v>
      </c>
    </row>
    <row r="20" spans="1:21" ht="47.25" x14ac:dyDescent="0.3">
      <c r="A20" s="22" t="s">
        <v>61</v>
      </c>
      <c r="B20" s="45" t="s">
        <v>62</v>
      </c>
      <c r="C20" s="42" t="s">
        <v>63</v>
      </c>
      <c r="D20" s="43">
        <f>20+2.5</f>
        <v>22.5</v>
      </c>
      <c r="E20" s="37">
        <v>5</v>
      </c>
      <c r="F20" s="34">
        <v>5</v>
      </c>
      <c r="G20" s="18">
        <f t="shared" si="2"/>
        <v>1.125</v>
      </c>
      <c r="H20" s="38">
        <f t="shared" si="0"/>
        <v>1.125</v>
      </c>
      <c r="I20" s="20">
        <f t="shared" si="1"/>
        <v>100</v>
      </c>
      <c r="K20" s="21" t="s">
        <v>64</v>
      </c>
      <c r="L20" s="24"/>
      <c r="M20" s="21" t="s">
        <v>65</v>
      </c>
      <c r="N20" s="24"/>
      <c r="O20" s="21"/>
      <c r="P20" s="24">
        <v>100</v>
      </c>
    </row>
    <row r="21" spans="1:21" ht="63" x14ac:dyDescent="0.3">
      <c r="A21" s="26" t="s">
        <v>66</v>
      </c>
      <c r="B21" s="46" t="s">
        <v>67</v>
      </c>
      <c r="C21" s="47" t="s">
        <v>68</v>
      </c>
      <c r="D21" s="48">
        <f>10+2.5</f>
        <v>12.5</v>
      </c>
      <c r="E21" s="37">
        <v>5</v>
      </c>
      <c r="F21" s="49">
        <v>5</v>
      </c>
      <c r="G21" s="18">
        <f t="shared" si="2"/>
        <v>0.625</v>
      </c>
      <c r="H21" s="38">
        <f t="shared" si="0"/>
        <v>0.625</v>
      </c>
      <c r="I21" s="20">
        <f t="shared" si="1"/>
        <v>100</v>
      </c>
      <c r="K21" s="21" t="s">
        <v>69</v>
      </c>
      <c r="L21" s="24"/>
      <c r="M21" s="21" t="s">
        <v>70</v>
      </c>
      <c r="N21" s="24"/>
      <c r="O21" s="21"/>
      <c r="P21" s="24"/>
    </row>
    <row r="22" spans="1:21" ht="15.75" x14ac:dyDescent="0.25">
      <c r="A22" s="6" t="s">
        <v>71</v>
      </c>
      <c r="B22" s="50" t="s">
        <v>72</v>
      </c>
      <c r="C22" s="50"/>
      <c r="D22" s="6">
        <v>10</v>
      </c>
      <c r="E22" s="6">
        <f>(E23)/1</f>
        <v>5</v>
      </c>
      <c r="F22" s="9">
        <f>(F23)/1</f>
        <v>5</v>
      </c>
      <c r="G22" s="10">
        <f t="shared" si="2"/>
        <v>0.5</v>
      </c>
      <c r="H22" s="10">
        <f t="shared" si="0"/>
        <v>0.5</v>
      </c>
      <c r="I22" s="11">
        <f t="shared" si="1"/>
        <v>100</v>
      </c>
    </row>
    <row r="23" spans="1:21" ht="78.75" x14ac:dyDescent="0.3">
      <c r="A23" s="12" t="s">
        <v>73</v>
      </c>
      <c r="B23" s="51" t="s">
        <v>74</v>
      </c>
      <c r="C23" s="52" t="s">
        <v>18</v>
      </c>
      <c r="D23" s="53">
        <f>50+50</f>
        <v>100</v>
      </c>
      <c r="E23" s="37">
        <v>5</v>
      </c>
      <c r="F23" s="54">
        <v>5</v>
      </c>
      <c r="G23" s="18">
        <f t="shared" si="2"/>
        <v>5</v>
      </c>
      <c r="H23" s="38">
        <f t="shared" si="0"/>
        <v>5</v>
      </c>
      <c r="I23" s="20">
        <f t="shared" si="1"/>
        <v>100</v>
      </c>
      <c r="K23" s="55" t="s">
        <v>18</v>
      </c>
    </row>
    <row r="24" spans="1:21" ht="63" x14ac:dyDescent="0.3">
      <c r="A24" s="26" t="s">
        <v>75</v>
      </c>
      <c r="B24" s="46" t="s">
        <v>76</v>
      </c>
      <c r="C24" s="28" t="s">
        <v>38</v>
      </c>
      <c r="D24" s="29" t="s">
        <v>38</v>
      </c>
      <c r="E24" s="29" t="s">
        <v>38</v>
      </c>
      <c r="F24" s="28" t="s">
        <v>38</v>
      </c>
      <c r="G24" s="29" t="s">
        <v>38</v>
      </c>
      <c r="H24" s="28" t="s">
        <v>38</v>
      </c>
      <c r="I24" s="29" t="s">
        <v>38</v>
      </c>
      <c r="K24" s="35" t="s">
        <v>77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56" t="s">
        <v>78</v>
      </c>
      <c r="B25" s="57" t="s">
        <v>79</v>
      </c>
      <c r="C25" s="57"/>
      <c r="D25" s="56">
        <v>20</v>
      </c>
      <c r="E25" s="56">
        <f>(E27+E28)/2</f>
        <v>5</v>
      </c>
      <c r="F25" s="58">
        <f>(F27+F28)/2</f>
        <v>5</v>
      </c>
      <c r="G25" s="10">
        <f t="shared" si="2"/>
        <v>1</v>
      </c>
      <c r="H25" s="59">
        <f>F25*D25%</f>
        <v>1</v>
      </c>
      <c r="I25" s="32">
        <f>H25/G25%</f>
        <v>100</v>
      </c>
    </row>
    <row r="26" spans="1:21" ht="173.25" x14ac:dyDescent="0.3">
      <c r="A26" s="60" t="s">
        <v>80</v>
      </c>
      <c r="B26" s="61" t="s">
        <v>81</v>
      </c>
      <c r="C26" s="28" t="s">
        <v>38</v>
      </c>
      <c r="D26" s="29" t="s">
        <v>38</v>
      </c>
      <c r="E26" s="29" t="s">
        <v>38</v>
      </c>
      <c r="F26" s="28" t="s">
        <v>38</v>
      </c>
      <c r="G26" s="29" t="s">
        <v>38</v>
      </c>
      <c r="H26" s="28" t="s">
        <v>38</v>
      </c>
      <c r="I26" s="29" t="s">
        <v>38</v>
      </c>
      <c r="K26" s="30" t="s">
        <v>82</v>
      </c>
      <c r="L26" s="31"/>
      <c r="M26" s="31"/>
      <c r="N26" s="31"/>
      <c r="O26" s="31"/>
      <c r="P26" s="62"/>
    </row>
    <row r="27" spans="1:21" ht="31.5" x14ac:dyDescent="0.3">
      <c r="A27" s="22" t="s">
        <v>83</v>
      </c>
      <c r="B27" s="23" t="s">
        <v>84</v>
      </c>
      <c r="C27" s="42" t="s">
        <v>85</v>
      </c>
      <c r="D27" s="43">
        <f>30+17.5</f>
        <v>47.5</v>
      </c>
      <c r="E27" s="15">
        <v>5</v>
      </c>
      <c r="F27" s="63">
        <v>5</v>
      </c>
      <c r="G27" s="64">
        <f t="shared" si="2"/>
        <v>2.375</v>
      </c>
      <c r="H27" s="65">
        <f t="shared" si="0"/>
        <v>2.375</v>
      </c>
      <c r="I27" s="20">
        <f t="shared" si="1"/>
        <v>100</v>
      </c>
      <c r="J27" s="55"/>
      <c r="K27" s="21" t="s">
        <v>86</v>
      </c>
      <c r="L27" s="24"/>
      <c r="M27" s="24"/>
      <c r="N27" s="24"/>
      <c r="O27" s="24"/>
      <c r="P27" s="24"/>
    </row>
    <row r="28" spans="1:21" ht="78.75" x14ac:dyDescent="0.3">
      <c r="A28" s="22" t="s">
        <v>87</v>
      </c>
      <c r="B28" s="45" t="s">
        <v>88</v>
      </c>
      <c r="C28" s="42" t="s">
        <v>89</v>
      </c>
      <c r="D28" s="43">
        <f>35+17.5</f>
        <v>52.5</v>
      </c>
      <c r="E28" s="15">
        <v>5</v>
      </c>
      <c r="F28" s="66">
        <v>5</v>
      </c>
      <c r="G28" s="64">
        <f t="shared" si="2"/>
        <v>2.625</v>
      </c>
      <c r="H28" s="65">
        <f t="shared" si="0"/>
        <v>2.625</v>
      </c>
      <c r="I28" s="20">
        <f t="shared" si="1"/>
        <v>100</v>
      </c>
      <c r="K28" s="44" t="s">
        <v>90</v>
      </c>
    </row>
    <row r="29" spans="1:21" ht="18.75" x14ac:dyDescent="0.25">
      <c r="A29" s="82" t="s">
        <v>91</v>
      </c>
      <c r="B29" s="82"/>
      <c r="C29" s="72"/>
      <c r="D29" s="68" t="s">
        <v>92</v>
      </c>
      <c r="E29" s="68" t="s">
        <v>92</v>
      </c>
      <c r="F29" s="68" t="s">
        <v>92</v>
      </c>
      <c r="G29" s="69">
        <f>G8+G14+G22+G25</f>
        <v>5</v>
      </c>
      <c r="H29" s="69">
        <f>H8+H14+H22+H25</f>
        <v>5</v>
      </c>
      <c r="I29" s="70">
        <f>H29/G29%</f>
        <v>100</v>
      </c>
    </row>
    <row r="30" spans="1:21" x14ac:dyDescent="0.25">
      <c r="A30" s="71"/>
    </row>
  </sheetData>
  <mergeCells count="13">
    <mergeCell ref="K12:L12"/>
    <mergeCell ref="M12:N12"/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25" workbookViewId="0">
      <selection activeCell="V39" sqref="V39"/>
    </sheetView>
  </sheetViews>
  <sheetFormatPr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4.28515625" customWidth="1"/>
    <col min="11" max="14" width="11.42578125" hidden="1" customWidth="1"/>
    <col min="15" max="15" width="23.85546875" hidden="1" customWidth="1"/>
    <col min="16" max="21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4.28515625" customWidth="1"/>
    <col min="267" max="277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4.28515625" customWidth="1"/>
    <col min="523" max="533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4.28515625" customWidth="1"/>
    <col min="779" max="789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4.28515625" customWidth="1"/>
    <col min="1035" max="1045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4.28515625" customWidth="1"/>
    <col min="1291" max="1301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4.28515625" customWidth="1"/>
    <col min="1547" max="1557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4.28515625" customWidth="1"/>
    <col min="1803" max="1813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4.28515625" customWidth="1"/>
    <col min="2059" max="2069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4.28515625" customWidth="1"/>
    <col min="2315" max="2325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4.28515625" customWidth="1"/>
    <col min="2571" max="2581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4.28515625" customWidth="1"/>
    <col min="2827" max="2837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4.28515625" customWidth="1"/>
    <col min="3083" max="3093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4.28515625" customWidth="1"/>
    <col min="3339" max="3349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4.28515625" customWidth="1"/>
    <col min="3595" max="3605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4.28515625" customWidth="1"/>
    <col min="3851" max="3861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4.28515625" customWidth="1"/>
    <col min="4107" max="4117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4.28515625" customWidth="1"/>
    <col min="4363" max="4373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4.28515625" customWidth="1"/>
    <col min="4619" max="4629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4.28515625" customWidth="1"/>
    <col min="4875" max="4885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4.28515625" customWidth="1"/>
    <col min="5131" max="5141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4.28515625" customWidth="1"/>
    <col min="5387" max="5397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4.28515625" customWidth="1"/>
    <col min="5643" max="5653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4.28515625" customWidth="1"/>
    <col min="5899" max="5909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4.28515625" customWidth="1"/>
    <col min="6155" max="6165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4.28515625" customWidth="1"/>
    <col min="6411" max="6421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4.28515625" customWidth="1"/>
    <col min="6667" max="6677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4.28515625" customWidth="1"/>
    <col min="6923" max="6933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4.28515625" customWidth="1"/>
    <col min="7179" max="7189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4.28515625" customWidth="1"/>
    <col min="7435" max="7445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4.28515625" customWidth="1"/>
    <col min="7691" max="7701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4.28515625" customWidth="1"/>
    <col min="7947" max="7957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4.28515625" customWidth="1"/>
    <col min="8203" max="8213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4.28515625" customWidth="1"/>
    <col min="8459" max="8469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4.28515625" customWidth="1"/>
    <col min="8715" max="8725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4.28515625" customWidth="1"/>
    <col min="8971" max="8981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4.28515625" customWidth="1"/>
    <col min="9227" max="9237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4.28515625" customWidth="1"/>
    <col min="9483" max="9493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4.28515625" customWidth="1"/>
    <col min="9739" max="9749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4.28515625" customWidth="1"/>
    <col min="9995" max="10005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4.28515625" customWidth="1"/>
    <col min="10251" max="10261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4.28515625" customWidth="1"/>
    <col min="10507" max="10517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4.28515625" customWidth="1"/>
    <col min="10763" max="10773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4.28515625" customWidth="1"/>
    <col min="11019" max="11029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4.28515625" customWidth="1"/>
    <col min="11275" max="11285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4.28515625" customWidth="1"/>
    <col min="11531" max="11541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4.28515625" customWidth="1"/>
    <col min="11787" max="11797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4.28515625" customWidth="1"/>
    <col min="12043" max="12053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4.28515625" customWidth="1"/>
    <col min="12299" max="12309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4.28515625" customWidth="1"/>
    <col min="12555" max="12565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4.28515625" customWidth="1"/>
    <col min="12811" max="12821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4.28515625" customWidth="1"/>
    <col min="13067" max="13077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4.28515625" customWidth="1"/>
    <col min="13323" max="13333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4.28515625" customWidth="1"/>
    <col min="13579" max="13589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4.28515625" customWidth="1"/>
    <col min="13835" max="13845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4.28515625" customWidth="1"/>
    <col min="14091" max="14101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4.28515625" customWidth="1"/>
    <col min="14347" max="14357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4.28515625" customWidth="1"/>
    <col min="14603" max="14613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4.28515625" customWidth="1"/>
    <col min="14859" max="14869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4.28515625" customWidth="1"/>
    <col min="15115" max="15125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4.28515625" customWidth="1"/>
    <col min="15371" max="15381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4.28515625" customWidth="1"/>
    <col min="15627" max="15637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4.28515625" customWidth="1"/>
    <col min="15883" max="15893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4.28515625" customWidth="1"/>
    <col min="16139" max="16149" width="0" hidden="1" customWidth="1"/>
  </cols>
  <sheetData>
    <row r="1" spans="1:18" ht="18.75" x14ac:dyDescent="0.3">
      <c r="B1" s="83" t="s">
        <v>0</v>
      </c>
      <c r="C1" s="83"/>
      <c r="D1" s="84"/>
      <c r="E1" s="84"/>
      <c r="F1" s="84"/>
      <c r="G1" s="84"/>
      <c r="H1" s="84"/>
      <c r="I1" s="84"/>
    </row>
    <row r="2" spans="1:18" ht="18.75" x14ac:dyDescent="0.3">
      <c r="B2" s="85" t="s">
        <v>1</v>
      </c>
      <c r="C2" s="85"/>
      <c r="D2" s="86"/>
      <c r="E2" s="86"/>
      <c r="F2" s="86"/>
      <c r="G2" s="86"/>
      <c r="H2" s="86"/>
      <c r="I2" s="86"/>
    </row>
    <row r="4" spans="1:18" x14ac:dyDescent="0.25">
      <c r="A4" s="87" t="s">
        <v>2</v>
      </c>
      <c r="B4" s="87" t="s">
        <v>3</v>
      </c>
      <c r="C4" s="90" t="s">
        <v>4</v>
      </c>
      <c r="D4" s="93" t="s">
        <v>5</v>
      </c>
      <c r="E4" s="93"/>
      <c r="F4" s="93"/>
      <c r="G4" s="93"/>
      <c r="H4" s="93"/>
      <c r="I4" s="87" t="s">
        <v>6</v>
      </c>
    </row>
    <row r="5" spans="1:18" x14ac:dyDescent="0.25">
      <c r="A5" s="88"/>
      <c r="B5" s="88"/>
      <c r="C5" s="91"/>
      <c r="D5" s="88" t="s">
        <v>7</v>
      </c>
      <c r="E5" s="96" t="s">
        <v>8</v>
      </c>
      <c r="F5" s="97"/>
      <c r="G5" s="96" t="s">
        <v>9</v>
      </c>
      <c r="H5" s="97"/>
      <c r="I5" s="94"/>
    </row>
    <row r="6" spans="1:18" ht="42.75" x14ac:dyDescent="0.25">
      <c r="A6" s="89"/>
      <c r="B6" s="89"/>
      <c r="C6" s="92"/>
      <c r="D6" s="89"/>
      <c r="E6" s="1" t="s">
        <v>10</v>
      </c>
      <c r="F6" s="1" t="s">
        <v>11</v>
      </c>
      <c r="G6" s="1" t="s">
        <v>12</v>
      </c>
      <c r="H6" s="1" t="s">
        <v>13</v>
      </c>
      <c r="I6" s="95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18" ht="15.75" x14ac:dyDescent="0.25">
      <c r="A8" s="6" t="s">
        <v>14</v>
      </c>
      <c r="B8" s="7" t="s">
        <v>15</v>
      </c>
      <c r="C8" s="7"/>
      <c r="D8" s="6">
        <v>25</v>
      </c>
      <c r="E8" s="8">
        <f>(E9+E10+E11+E12)/4</f>
        <v>5</v>
      </c>
      <c r="F8" s="9">
        <f>(F9+F10+F11+F12)/4</f>
        <v>5</v>
      </c>
      <c r="G8" s="10">
        <f>E8*D8%</f>
        <v>1.25</v>
      </c>
      <c r="H8" s="10">
        <f>F8*D8%</f>
        <v>1.25</v>
      </c>
      <c r="I8" s="11">
        <f>H8/G8%</f>
        <v>100</v>
      </c>
    </row>
    <row r="9" spans="1:18" ht="47.25" x14ac:dyDescent="0.3">
      <c r="A9" s="12" t="s">
        <v>16</v>
      </c>
      <c r="B9" s="13" t="s">
        <v>17</v>
      </c>
      <c r="C9" s="14" t="s">
        <v>18</v>
      </c>
      <c r="D9" s="15">
        <f>20+5</f>
        <v>25</v>
      </c>
      <c r="E9" s="16">
        <v>5</v>
      </c>
      <c r="F9" s="17">
        <v>5</v>
      </c>
      <c r="G9" s="18">
        <f>E9*D9%</f>
        <v>1.25</v>
      </c>
      <c r="H9" s="19">
        <f t="shared" ref="H9:H28" si="0">F9*D9%</f>
        <v>1.25</v>
      </c>
      <c r="I9" s="20">
        <f t="shared" ref="I9:I28" si="1">H9/G9%</f>
        <v>100</v>
      </c>
      <c r="K9" s="21" t="s">
        <v>19</v>
      </c>
    </row>
    <row r="10" spans="1:18" ht="78.75" x14ac:dyDescent="0.25">
      <c r="A10" s="22" t="s">
        <v>20</v>
      </c>
      <c r="B10" s="23" t="s">
        <v>21</v>
      </c>
      <c r="C10" s="14" t="s">
        <v>22</v>
      </c>
      <c r="D10" s="15">
        <f>20+5</f>
        <v>25</v>
      </c>
      <c r="E10" s="16">
        <v>5</v>
      </c>
      <c r="F10" s="17">
        <v>5</v>
      </c>
      <c r="G10" s="18">
        <f>E10*D10%</f>
        <v>1.25</v>
      </c>
      <c r="H10" s="19">
        <f t="shared" si="0"/>
        <v>1.25</v>
      </c>
      <c r="I10" s="20">
        <f t="shared" si="1"/>
        <v>100</v>
      </c>
      <c r="K10" s="24" t="s">
        <v>23</v>
      </c>
      <c r="L10" s="24" t="s">
        <v>24</v>
      </c>
      <c r="M10" s="24"/>
      <c r="N10" s="24"/>
      <c r="O10" s="24" t="s">
        <v>25</v>
      </c>
      <c r="P10" s="24">
        <f>1/1*100</f>
        <v>100</v>
      </c>
    </row>
    <row r="11" spans="1:18" ht="173.25" x14ac:dyDescent="0.25">
      <c r="A11" s="22" t="s">
        <v>26</v>
      </c>
      <c r="B11" s="23" t="s">
        <v>27</v>
      </c>
      <c r="C11" s="22" t="s">
        <v>28</v>
      </c>
      <c r="D11" s="15">
        <f>20+5</f>
        <v>25</v>
      </c>
      <c r="E11" s="16">
        <v>5</v>
      </c>
      <c r="F11" s="74">
        <v>5</v>
      </c>
      <c r="G11" s="18">
        <f>E11*D11%</f>
        <v>1.25</v>
      </c>
      <c r="H11" s="19">
        <f t="shared" si="0"/>
        <v>1.25</v>
      </c>
      <c r="I11" s="20">
        <f t="shared" si="1"/>
        <v>100</v>
      </c>
      <c r="K11" s="24" t="s">
        <v>29</v>
      </c>
      <c r="L11" s="24"/>
      <c r="M11" s="24"/>
      <c r="N11" s="24"/>
      <c r="O11" s="24"/>
      <c r="P11" s="24"/>
    </row>
    <row r="12" spans="1:18" ht="141.75" x14ac:dyDescent="0.3">
      <c r="A12" s="22" t="s">
        <v>30</v>
      </c>
      <c r="B12" s="23" t="s">
        <v>31</v>
      </c>
      <c r="C12" s="22" t="s">
        <v>32</v>
      </c>
      <c r="D12" s="15">
        <f>20+5</f>
        <v>25</v>
      </c>
      <c r="E12" s="16">
        <v>5</v>
      </c>
      <c r="F12" s="17">
        <v>5</v>
      </c>
      <c r="G12" s="18">
        <f>E12*D12%</f>
        <v>1.25</v>
      </c>
      <c r="H12" s="19">
        <f t="shared" si="0"/>
        <v>1.25</v>
      </c>
      <c r="I12" s="20">
        <f t="shared" si="1"/>
        <v>100</v>
      </c>
      <c r="K12" s="80" t="s">
        <v>33</v>
      </c>
      <c r="L12" s="81"/>
      <c r="M12" s="80" t="s">
        <v>34</v>
      </c>
      <c r="N12" s="81"/>
      <c r="O12" s="25" t="s">
        <v>35</v>
      </c>
      <c r="P12" s="25">
        <f>(4+0)/4*100</f>
        <v>100</v>
      </c>
    </row>
    <row r="13" spans="1:18" ht="126" x14ac:dyDescent="0.3">
      <c r="A13" s="26" t="s">
        <v>36</v>
      </c>
      <c r="B13" s="27" t="s">
        <v>37</v>
      </c>
      <c r="C13" s="28" t="s">
        <v>38</v>
      </c>
      <c r="D13" s="29" t="s">
        <v>38</v>
      </c>
      <c r="E13" s="29" t="s">
        <v>38</v>
      </c>
      <c r="F13" s="28" t="s">
        <v>38</v>
      </c>
      <c r="G13" s="29" t="s">
        <v>38</v>
      </c>
      <c r="H13" s="28" t="s">
        <v>38</v>
      </c>
      <c r="I13" s="29" t="s">
        <v>38</v>
      </c>
      <c r="K13" s="30" t="s">
        <v>39</v>
      </c>
      <c r="L13" s="31"/>
      <c r="M13" s="31"/>
      <c r="N13" s="31"/>
      <c r="O13" s="31"/>
      <c r="P13" s="31"/>
    </row>
    <row r="14" spans="1:18" ht="15.75" x14ac:dyDescent="0.25">
      <c r="A14" s="6" t="s">
        <v>40</v>
      </c>
      <c r="B14" s="7"/>
      <c r="C14" s="7"/>
      <c r="D14" s="6">
        <v>45</v>
      </c>
      <c r="E14" s="10">
        <f>(E16+E17+E18+E19+E20+E21)/6</f>
        <v>5</v>
      </c>
      <c r="F14" s="9">
        <f>(F16+F17+F18+F19+F20+F21)/6</f>
        <v>5</v>
      </c>
      <c r="G14" s="10">
        <f>E14*D14%</f>
        <v>2.25</v>
      </c>
      <c r="H14" s="10">
        <f t="shared" si="0"/>
        <v>2.25</v>
      </c>
      <c r="I14" s="32">
        <f t="shared" si="1"/>
        <v>100</v>
      </c>
    </row>
    <row r="15" spans="1:18" ht="18.75" x14ac:dyDescent="0.3">
      <c r="A15" s="12" t="s">
        <v>41</v>
      </c>
      <c r="B15" s="33" t="s">
        <v>42</v>
      </c>
      <c r="C15" s="28" t="s">
        <v>43</v>
      </c>
      <c r="D15" s="29" t="s">
        <v>38</v>
      </c>
      <c r="E15" s="29" t="s">
        <v>38</v>
      </c>
      <c r="F15" s="34" t="s">
        <v>94</v>
      </c>
      <c r="G15" s="29" t="s">
        <v>38</v>
      </c>
      <c r="H15" s="28" t="s">
        <v>38</v>
      </c>
      <c r="I15" s="29" t="s">
        <v>38</v>
      </c>
      <c r="K15" s="35" t="s">
        <v>44</v>
      </c>
      <c r="L15" s="24"/>
      <c r="M15" s="24"/>
      <c r="N15" s="24"/>
      <c r="O15" s="24"/>
      <c r="P15" s="24"/>
    </row>
    <row r="16" spans="1:18" ht="63" x14ac:dyDescent="0.3">
      <c r="A16" s="22" t="s">
        <v>45</v>
      </c>
      <c r="B16" s="23" t="s">
        <v>46</v>
      </c>
      <c r="C16" s="26" t="s">
        <v>47</v>
      </c>
      <c r="D16" s="36">
        <f>15+2.5</f>
        <v>17.5</v>
      </c>
      <c r="E16" s="37">
        <v>5</v>
      </c>
      <c r="F16" s="34">
        <v>5</v>
      </c>
      <c r="G16" s="18">
        <f t="shared" ref="G16:G28" si="2">E16*D16%</f>
        <v>0.875</v>
      </c>
      <c r="H16" s="38">
        <f t="shared" si="0"/>
        <v>0.875</v>
      </c>
      <c r="I16" s="20">
        <f t="shared" si="1"/>
        <v>99.999999999999986</v>
      </c>
      <c r="K16" s="39" t="s">
        <v>48</v>
      </c>
      <c r="L16" s="40"/>
      <c r="M16" s="39" t="s">
        <v>49</v>
      </c>
      <c r="N16" s="40"/>
      <c r="O16" s="39" t="s">
        <v>50</v>
      </c>
      <c r="P16" s="40"/>
      <c r="R16" s="39">
        <f>(25843.3-25843.3)/25843.3*100</f>
        <v>0</v>
      </c>
    </row>
    <row r="17" spans="1:21" ht="32.25" x14ac:dyDescent="0.3">
      <c r="A17" s="22" t="s">
        <v>51</v>
      </c>
      <c r="B17" s="41" t="s">
        <v>52</v>
      </c>
      <c r="C17" s="42" t="s">
        <v>53</v>
      </c>
      <c r="D17" s="43">
        <f>10+2.5</f>
        <v>12.5</v>
      </c>
      <c r="E17" s="37">
        <v>5</v>
      </c>
      <c r="F17" s="75">
        <v>5</v>
      </c>
      <c r="G17" s="18">
        <f t="shared" si="2"/>
        <v>0.625</v>
      </c>
      <c r="H17" s="38">
        <f t="shared" si="0"/>
        <v>0.625</v>
      </c>
      <c r="I17" s="20">
        <f t="shared" si="1"/>
        <v>100</v>
      </c>
      <c r="K17" s="35" t="s">
        <v>54</v>
      </c>
    </row>
    <row r="18" spans="1:21" ht="48" x14ac:dyDescent="0.3">
      <c r="A18" s="22" t="s">
        <v>55</v>
      </c>
      <c r="B18" s="41" t="s">
        <v>56</v>
      </c>
      <c r="C18" s="42" t="s">
        <v>57</v>
      </c>
      <c r="D18" s="43">
        <f>15+2.5</f>
        <v>17.5</v>
      </c>
      <c r="E18" s="37">
        <v>5</v>
      </c>
      <c r="F18" s="34">
        <v>5</v>
      </c>
      <c r="G18" s="18">
        <f t="shared" si="2"/>
        <v>0.875</v>
      </c>
      <c r="H18" s="38">
        <f t="shared" si="0"/>
        <v>0.875</v>
      </c>
      <c r="I18" s="20">
        <f t="shared" si="1"/>
        <v>99.999999999999986</v>
      </c>
      <c r="K18" s="44" t="s">
        <v>54</v>
      </c>
    </row>
    <row r="19" spans="1:21" ht="48" x14ac:dyDescent="0.3">
      <c r="A19" s="22" t="s">
        <v>58</v>
      </c>
      <c r="B19" s="41" t="s">
        <v>59</v>
      </c>
      <c r="C19" s="42" t="s">
        <v>60</v>
      </c>
      <c r="D19" s="43">
        <f>15+2.5</f>
        <v>17.5</v>
      </c>
      <c r="E19" s="37">
        <v>5</v>
      </c>
      <c r="F19" s="34">
        <v>5</v>
      </c>
      <c r="G19" s="18">
        <f t="shared" si="2"/>
        <v>0.875</v>
      </c>
      <c r="H19" s="38">
        <f t="shared" si="0"/>
        <v>0.875</v>
      </c>
      <c r="I19" s="20">
        <f t="shared" si="1"/>
        <v>99.999999999999986</v>
      </c>
      <c r="K19" s="44" t="s">
        <v>54</v>
      </c>
    </row>
    <row r="20" spans="1:21" ht="47.25" x14ac:dyDescent="0.3">
      <c r="A20" s="22" t="s">
        <v>61</v>
      </c>
      <c r="B20" s="45" t="s">
        <v>62</v>
      </c>
      <c r="C20" s="42" t="s">
        <v>63</v>
      </c>
      <c r="D20" s="43">
        <f>20+2.5</f>
        <v>22.5</v>
      </c>
      <c r="E20" s="37">
        <v>5</v>
      </c>
      <c r="F20" s="75">
        <v>5</v>
      </c>
      <c r="G20" s="18">
        <f t="shared" si="2"/>
        <v>1.125</v>
      </c>
      <c r="H20" s="38">
        <f t="shared" si="0"/>
        <v>1.125</v>
      </c>
      <c r="I20" s="20">
        <f t="shared" si="1"/>
        <v>100</v>
      </c>
      <c r="K20" s="21" t="s">
        <v>64</v>
      </c>
      <c r="L20" s="24"/>
      <c r="M20" s="21" t="s">
        <v>65</v>
      </c>
      <c r="N20" s="24"/>
      <c r="O20" s="21"/>
      <c r="P20" s="24">
        <v>100</v>
      </c>
    </row>
    <row r="21" spans="1:21" ht="63" x14ac:dyDescent="0.3">
      <c r="A21" s="26" t="s">
        <v>66</v>
      </c>
      <c r="B21" s="46" t="s">
        <v>67</v>
      </c>
      <c r="C21" s="47" t="s">
        <v>68</v>
      </c>
      <c r="D21" s="48">
        <f>10+2.5</f>
        <v>12.5</v>
      </c>
      <c r="E21" s="37">
        <v>5</v>
      </c>
      <c r="F21" s="49">
        <v>5</v>
      </c>
      <c r="G21" s="18">
        <f t="shared" si="2"/>
        <v>0.625</v>
      </c>
      <c r="H21" s="38">
        <f t="shared" si="0"/>
        <v>0.625</v>
      </c>
      <c r="I21" s="20">
        <f t="shared" si="1"/>
        <v>100</v>
      </c>
      <c r="K21" s="21" t="s">
        <v>69</v>
      </c>
      <c r="L21" s="24"/>
      <c r="M21" s="21" t="s">
        <v>70</v>
      </c>
      <c r="N21" s="24"/>
      <c r="O21" s="21"/>
      <c r="P21" s="24"/>
    </row>
    <row r="22" spans="1:21" ht="15.75" x14ac:dyDescent="0.25">
      <c r="A22" s="6" t="s">
        <v>71</v>
      </c>
      <c r="B22" s="50" t="s">
        <v>72</v>
      </c>
      <c r="C22" s="50"/>
      <c r="D22" s="6">
        <v>10</v>
      </c>
      <c r="E22" s="6">
        <f>(E23)/1</f>
        <v>5</v>
      </c>
      <c r="F22" s="9">
        <f>(F23)/1</f>
        <v>5</v>
      </c>
      <c r="G22" s="10">
        <f t="shared" si="2"/>
        <v>0.5</v>
      </c>
      <c r="H22" s="10">
        <f t="shared" si="0"/>
        <v>0.5</v>
      </c>
      <c r="I22" s="11">
        <f t="shared" si="1"/>
        <v>100</v>
      </c>
    </row>
    <row r="23" spans="1:21" ht="78.75" x14ac:dyDescent="0.3">
      <c r="A23" s="12" t="s">
        <v>73</v>
      </c>
      <c r="B23" s="51" t="s">
        <v>74</v>
      </c>
      <c r="C23" s="52" t="s">
        <v>18</v>
      </c>
      <c r="D23" s="53">
        <f>50+50</f>
        <v>100</v>
      </c>
      <c r="E23" s="37">
        <v>5</v>
      </c>
      <c r="F23" s="54">
        <v>5</v>
      </c>
      <c r="G23" s="18">
        <f t="shared" si="2"/>
        <v>5</v>
      </c>
      <c r="H23" s="38">
        <f t="shared" si="0"/>
        <v>5</v>
      </c>
      <c r="I23" s="20">
        <f t="shared" si="1"/>
        <v>100</v>
      </c>
      <c r="K23" s="55" t="s">
        <v>18</v>
      </c>
    </row>
    <row r="24" spans="1:21" ht="63" x14ac:dyDescent="0.3">
      <c r="A24" s="26" t="s">
        <v>75</v>
      </c>
      <c r="B24" s="46" t="s">
        <v>76</v>
      </c>
      <c r="C24" s="28" t="s">
        <v>38</v>
      </c>
      <c r="D24" s="29" t="s">
        <v>38</v>
      </c>
      <c r="E24" s="29" t="s">
        <v>38</v>
      </c>
      <c r="F24" s="28" t="s">
        <v>38</v>
      </c>
      <c r="G24" s="29" t="s">
        <v>38</v>
      </c>
      <c r="H24" s="28" t="s">
        <v>38</v>
      </c>
      <c r="I24" s="29" t="s">
        <v>38</v>
      </c>
      <c r="K24" s="35" t="s">
        <v>77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56" t="s">
        <v>78</v>
      </c>
      <c r="B25" s="57" t="s">
        <v>79</v>
      </c>
      <c r="C25" s="57"/>
      <c r="D25" s="56">
        <v>20</v>
      </c>
      <c r="E25" s="56">
        <f>(E27+E28)/2</f>
        <v>5</v>
      </c>
      <c r="F25" s="58">
        <f>(F27+F28)/2</f>
        <v>5</v>
      </c>
      <c r="G25" s="10">
        <f t="shared" si="2"/>
        <v>1</v>
      </c>
      <c r="H25" s="59">
        <f>F25*D25%</f>
        <v>1</v>
      </c>
      <c r="I25" s="32">
        <f>H25/G25%</f>
        <v>100</v>
      </c>
    </row>
    <row r="26" spans="1:21" ht="173.25" x14ac:dyDescent="0.3">
      <c r="A26" s="60" t="s">
        <v>80</v>
      </c>
      <c r="B26" s="61" t="s">
        <v>81</v>
      </c>
      <c r="C26" s="28" t="s">
        <v>38</v>
      </c>
      <c r="D26" s="29" t="s">
        <v>38</v>
      </c>
      <c r="E26" s="29" t="s">
        <v>38</v>
      </c>
      <c r="F26" s="28" t="s">
        <v>38</v>
      </c>
      <c r="G26" s="29" t="s">
        <v>38</v>
      </c>
      <c r="H26" s="28" t="s">
        <v>38</v>
      </c>
      <c r="I26" s="29" t="s">
        <v>38</v>
      </c>
      <c r="K26" s="30" t="s">
        <v>82</v>
      </c>
      <c r="L26" s="31"/>
      <c r="M26" s="31"/>
      <c r="N26" s="31"/>
      <c r="O26" s="31"/>
      <c r="P26" s="62"/>
    </row>
    <row r="27" spans="1:21" ht="31.5" x14ac:dyDescent="0.3">
      <c r="A27" s="22" t="s">
        <v>83</v>
      </c>
      <c r="B27" s="23" t="s">
        <v>84</v>
      </c>
      <c r="C27" s="42" t="s">
        <v>85</v>
      </c>
      <c r="D27" s="43">
        <f>30+17.5</f>
        <v>47.5</v>
      </c>
      <c r="E27" s="15">
        <v>5</v>
      </c>
      <c r="F27" s="76">
        <v>5</v>
      </c>
      <c r="G27" s="64">
        <f t="shared" si="2"/>
        <v>2.375</v>
      </c>
      <c r="H27" s="65">
        <f t="shared" si="0"/>
        <v>2.375</v>
      </c>
      <c r="I27" s="20">
        <f t="shared" si="1"/>
        <v>100</v>
      </c>
      <c r="J27" s="55"/>
      <c r="K27" s="21" t="s">
        <v>86</v>
      </c>
      <c r="L27" s="24"/>
      <c r="M27" s="24"/>
      <c r="N27" s="24"/>
      <c r="O27" s="24"/>
      <c r="P27" s="24"/>
    </row>
    <row r="28" spans="1:21" ht="78.75" x14ac:dyDescent="0.3">
      <c r="A28" s="22" t="s">
        <v>87</v>
      </c>
      <c r="B28" s="45" t="s">
        <v>88</v>
      </c>
      <c r="C28" s="42" t="s">
        <v>89</v>
      </c>
      <c r="D28" s="43">
        <f>35+17.5</f>
        <v>52.5</v>
      </c>
      <c r="E28" s="15">
        <v>5</v>
      </c>
      <c r="F28" s="77">
        <v>5</v>
      </c>
      <c r="G28" s="64">
        <f t="shared" si="2"/>
        <v>2.625</v>
      </c>
      <c r="H28" s="65">
        <f t="shared" si="0"/>
        <v>2.625</v>
      </c>
      <c r="I28" s="20">
        <f t="shared" si="1"/>
        <v>100</v>
      </c>
      <c r="K28" s="44" t="s">
        <v>90</v>
      </c>
    </row>
    <row r="29" spans="1:21" ht="18.75" x14ac:dyDescent="0.25">
      <c r="A29" s="82" t="s">
        <v>91</v>
      </c>
      <c r="B29" s="82"/>
      <c r="C29" s="67"/>
      <c r="D29" s="68" t="s">
        <v>92</v>
      </c>
      <c r="E29" s="68" t="s">
        <v>92</v>
      </c>
      <c r="F29" s="68" t="s">
        <v>92</v>
      </c>
      <c r="G29" s="69">
        <f>G8+G14+G22+G25</f>
        <v>5</v>
      </c>
      <c r="H29" s="69">
        <f>H8+H14+H22+H25</f>
        <v>5</v>
      </c>
      <c r="I29" s="70">
        <f>H29/G29%</f>
        <v>100</v>
      </c>
    </row>
    <row r="30" spans="1:21" x14ac:dyDescent="0.25">
      <c r="A30" s="71"/>
    </row>
  </sheetData>
  <mergeCells count="13">
    <mergeCell ref="K12:L12"/>
    <mergeCell ref="M12:N12"/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2024-06-04T10:35:02Z</dcterms:modified>
</cp:coreProperties>
</file>